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lvio\Projekte\Lieferservice\"/>
    </mc:Choice>
  </mc:AlternateContent>
  <workbookProtection lockStructure="1"/>
  <bookViews>
    <workbookView xWindow="0" yWindow="0" windowWidth="28800" windowHeight="12456"/>
  </bookViews>
  <sheets>
    <sheet name="Essensbestellung" sheetId="1" r:id="rId1"/>
    <sheet name="Bestellübersicht" sheetId="2" r:id="rId2"/>
  </sheets>
  <definedNames>
    <definedName name="_xlnm.Print_Area" localSheetId="1">Bestellübersicht!$A$1:$F$23</definedName>
    <definedName name="_xlnm.Print_Area" localSheetId="0">Essensbestellung!$A$1:$G$29</definedName>
    <definedName name="Getränk">Bestellübersicht!$A$17:$B$20</definedName>
    <definedName name="Speise">Bestellübersicht!$A$5:$B$14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A9" i="1"/>
  <c r="A8" i="1"/>
  <c r="A7" i="1"/>
  <c r="A6" i="1"/>
  <c r="A5" i="1"/>
  <c r="C8" i="2" l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5" i="1"/>
  <c r="F5" i="1"/>
  <c r="D17" i="2" s="1"/>
  <c r="F6" i="1"/>
  <c r="D20" i="2" s="1"/>
  <c r="F7" i="1"/>
  <c r="F8" i="1"/>
  <c r="F9" i="1"/>
  <c r="F10" i="1"/>
  <c r="D18" i="2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B1" i="2"/>
  <c r="B2" i="2"/>
  <c r="C18" i="2"/>
  <c r="C19" i="2"/>
  <c r="C20" i="2"/>
  <c r="C17" i="2"/>
  <c r="C6" i="2"/>
  <c r="C7" i="2"/>
  <c r="C9" i="2"/>
  <c r="C10" i="2"/>
  <c r="C11" i="2"/>
  <c r="C12" i="2"/>
  <c r="C13" i="2"/>
  <c r="C14" i="2"/>
  <c r="C5" i="2"/>
  <c r="D13" i="2"/>
  <c r="D9" i="2" l="1"/>
  <c r="D5" i="2"/>
  <c r="D8" i="2"/>
  <c r="D6" i="2"/>
  <c r="D7" i="2"/>
  <c r="D10" i="2"/>
  <c r="D12" i="2"/>
  <c r="D11" i="2"/>
  <c r="D19" i="2"/>
  <c r="D21" i="2" s="1"/>
  <c r="D14" i="2"/>
  <c r="F14" i="2" s="1"/>
  <c r="G28" i="1"/>
  <c r="G24" i="1"/>
  <c r="G20" i="1"/>
  <c r="C21" i="2"/>
  <c r="C15" i="2"/>
  <c r="F20" i="2" s="1"/>
  <c r="G16" i="1"/>
  <c r="G12" i="1"/>
  <c r="G27" i="1"/>
  <c r="G19" i="1"/>
  <c r="G11" i="1"/>
  <c r="G26" i="1"/>
  <c r="G18" i="1"/>
  <c r="G14" i="1"/>
  <c r="G10" i="1"/>
  <c r="G6" i="1"/>
  <c r="G23" i="1"/>
  <c r="G15" i="1"/>
  <c r="G7" i="1"/>
  <c r="G22" i="1"/>
  <c r="G8" i="1"/>
  <c r="G29" i="1"/>
  <c r="G25" i="1"/>
  <c r="G21" i="1"/>
  <c r="G17" i="1"/>
  <c r="G13" i="1"/>
  <c r="G9" i="1"/>
  <c r="G5" i="1"/>
  <c r="F8" i="2" l="1"/>
  <c r="E14" i="2"/>
  <c r="E10" i="2"/>
  <c r="E6" i="2"/>
  <c r="F6" i="2" s="1"/>
  <c r="E8" i="2"/>
  <c r="E7" i="2"/>
  <c r="E13" i="2"/>
  <c r="E9" i="2"/>
  <c r="F9" i="2" s="1"/>
  <c r="E5" i="2"/>
  <c r="F5" i="2" s="1"/>
  <c r="E12" i="2"/>
  <c r="E11" i="2"/>
  <c r="F13" i="2"/>
  <c r="F10" i="2"/>
  <c r="F11" i="2"/>
  <c r="F7" i="2"/>
  <c r="F12" i="2"/>
  <c r="D15" i="2"/>
  <c r="E3" i="1"/>
  <c r="F19" i="2" l="1"/>
  <c r="F17" i="2"/>
  <c r="E15" i="2"/>
  <c r="F21" i="2" s="1"/>
  <c r="F18" i="2" l="1"/>
  <c r="F23" i="2"/>
  <c r="F22" i="2" l="1"/>
  <c r="G3" i="1"/>
</calcChain>
</file>

<file path=xl/sharedStrings.xml><?xml version="1.0" encoding="utf-8"?>
<sst xmlns="http://schemas.openxmlformats.org/spreadsheetml/2006/main" count="66" uniqueCount="61">
  <si>
    <t>Menü</t>
  </si>
  <si>
    <t>Nachname ggf. Vorname</t>
  </si>
  <si>
    <t>Getränk</t>
  </si>
  <si>
    <t>Gesamt</t>
  </si>
  <si>
    <t>Adresse/Abteilung</t>
  </si>
  <si>
    <t>Bestellung für den:</t>
  </si>
  <si>
    <t>Bsp. MAS 22</t>
  </si>
  <si>
    <t>Bestellmengen</t>
  </si>
  <si>
    <t>Menü 1</t>
  </si>
  <si>
    <t>Menü 2</t>
  </si>
  <si>
    <t>Menü 3</t>
  </si>
  <si>
    <t xml:space="preserve">      Preise </t>
  </si>
  <si>
    <t xml:space="preserve">Sinalco Cola 0,5l </t>
  </si>
  <si>
    <t>Sinalco Orange 0,5l</t>
  </si>
  <si>
    <t>Sinalco Zitrone 0,5l</t>
  </si>
  <si>
    <t>Mineralwasser 1,0l</t>
  </si>
  <si>
    <t>Betrag Getränk</t>
  </si>
  <si>
    <t>Betrag Menü</t>
  </si>
  <si>
    <t>Gesamtpreis</t>
  </si>
  <si>
    <t>Preis</t>
  </si>
  <si>
    <t>Lfd. Nr.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</si>
  <si>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</si>
  <si>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</si>
  <si>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</si>
  <si>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</si>
  <si>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</si>
  <si>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</si>
  <si>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</si>
  <si>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</si>
  <si>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</si>
  <si>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</si>
  <si>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</si>
  <si>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</si>
  <si>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</si>
  <si>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</si>
  <si>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</si>
  <si>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</si>
  <si>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</si>
  <si>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</si>
  <si>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</si>
  <si>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</si>
  <si>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Netto</t>
  </si>
  <si>
    <t>Rabatt 5%</t>
  </si>
  <si>
    <t>Zahlbetrag</t>
  </si>
  <si>
    <t>Gesamt- preis :</t>
  </si>
  <si>
    <t>Zahl- betrag</t>
  </si>
  <si>
    <t>Rabat 5%</t>
  </si>
  <si>
    <t>MwSt.</t>
  </si>
  <si>
    <t>Zahlbetrag Einzeln</t>
  </si>
  <si>
    <t>Adresse / Abteilung - Zimmernr.</t>
  </si>
  <si>
    <t>Bsp. Orthopädie Raum 101</t>
  </si>
  <si>
    <t>Bestellung bitte bis 11:00 Uhr des Vortages an die Bestellservice-UKHSG@uk-halle.de senden.</t>
  </si>
  <si>
    <t>Menü 4</t>
  </si>
  <si>
    <t>Einzelbestellung</t>
  </si>
  <si>
    <t>Bitte bei Bestellung für eine Person für eine Woche ein X setzen!!</t>
  </si>
  <si>
    <t>Wildkräutersalat mit Hähnchenstreifen</t>
  </si>
  <si>
    <t>Salatmix Gourmet mit Heidelbeeren</t>
  </si>
  <si>
    <t>Bauernsalat "Greece" mit Oliven und Hirtenkäse</t>
  </si>
  <si>
    <t>XXX</t>
  </si>
  <si>
    <t>XX</t>
  </si>
  <si>
    <t>Thai-Noodlesalat mit Mango und Sesamhühnchen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</si>
</sst>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2" xfId="0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horizontal="center" vertical="center"/>
      <protection hidden="1"/>
    </xf>
    <xf numFmtId="0" fontId="2" fillId="0" borderId="0" xfId="0" applyFont="1"/>
    <xf numFmtId="164" fontId="2" fillId="0" borderId="0" xfId="0" applyNumberFormat="1" applyFont="1" applyProtection="1"/>
    <xf numFmtId="0" fontId="2" fillId="0" borderId="0" xfId="0" applyFont="1" applyBorder="1" applyProtection="1"/>
    <xf numFmtId="164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0" fillId="0" borderId="10" xfId="0" applyBorder="1"/>
    <xf numFmtId="164" fontId="1" fillId="0" borderId="12" xfId="0" applyNumberFormat="1" applyFont="1" applyBorder="1" applyAlignment="1">
      <alignment horizontal="center" vertical="center"/>
    </xf>
    <xf numFmtId="0" fontId="0" fillId="0" borderId="13" xfId="0" applyBorder="1"/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0" fillId="0" borderId="0" xfId="0" applyNumberFormat="1"/>
    <xf numFmtId="0" fontId="2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Standard" xfId="0" builtinId="0"/>
  </cellStyles>
  <dxfs count="17">
    <dxf>
      <numFmt numFmtId="164" formatCode="#,##0.00\ &quot;€&quot;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  <dxf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horizontal="center" vertical="center" textRotation="0" wrapText="0" indent="0" justifyLastLine="0" shrinkToFit="0" readingOrder="0"/>
      <protection locked="1" hidden="1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numFmt numFmtId="164" formatCode="#,##0.00\ &quot;€&quot;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alignment horizontal="center" vertical="center" textRotation="0" wrapText="0" indent="0" justifyLastLine="0" shrinkToFit="0" readingOrder="0"/>
      <protection locked="1" hidden="1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4:G29" totalsRowShown="0" headerRowDxfId="16" dataDxfId="15" totalsRowDxfId="14">
  <tableColumns count="7">
    <tableColumn id="7" name="Lfd. Nr." dataDxfId="13" totalsRowDxfId="12"/>
    <tableColumn id="1" name="Nachname ggf. Vorname" dataDxfId="11" totalsRowDxfId="10"/>
    <tableColumn id="2" name="Menü" dataDxfId="9" totalsRowDxfId="8"/>
    <tableColumn id="3" name="Betrag Menü" dataDxfId="7" totalsRowDxfId="6">
      <calculatedColumnFormula>IFERROR(VLOOKUP(Tabelle1[[#This Row],[Menü]],Speise,2,FALSE),0)</calculatedColumnFormula>
    </tableColumn>
    <tableColumn id="4" name="Getränk" dataDxfId="5" totalsRowDxfId="4"/>
    <tableColumn id="5" name="Betrag Getränk" dataDxfId="3" totalsRowDxfId="2">
      <calculatedColumnFormula>IFERROR(VLOOKUP(Tabelle1[[#This Row],[Getränk]],Getränk,2,FALSE),0)</calculatedColumnFormula>
    </tableColumn>
    <tableColumn id="6" name="Gesamt" dataDxfId="1" totalsRowDxfId="0">
      <calculatedColumnFormula>IFERROR(Tabelle1[[#This Row],[Betrag Menü]]+Tabelle1[[#This Row],[Betrag Getränk]],"")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showZeros="0" tabSelected="1" zoomScale="70" zoomScaleNormal="70" workbookViewId="0">
      <pane ySplit="4" topLeftCell="A5" activePane="bottomLeft" state="frozen"/>
      <selection pane="bottomLeft" activeCell="C5" sqref="C5"/>
    </sheetView>
  </sheetViews>
  <sheetFormatPr baseColWidth="10" defaultColWidth="11.109375" defaultRowHeight="13.8" x14ac:dyDescent="0.25"/>
  <cols>
    <col min="1" max="1" width="4.77734375" style="19" customWidth="1"/>
    <col min="2" max="2" width="31.109375" style="9" customWidth="1"/>
    <col min="3" max="3" width="29.33203125" style="9" customWidth="1"/>
    <col min="4" max="4" width="13" style="9" customWidth="1"/>
    <col min="5" max="5" width="18.88671875" style="9" customWidth="1"/>
    <col min="6" max="6" width="9.109375" style="9" customWidth="1"/>
    <col min="7" max="7" width="9.5546875" style="9" bestFit="1" customWidth="1"/>
    <col min="8" max="8" width="16.109375" style="9" bestFit="1" customWidth="1"/>
    <col min="9" max="9" width="9.5546875" style="9" bestFit="1" customWidth="1"/>
    <col min="10" max="16384" width="11.109375" style="9"/>
  </cols>
  <sheetData>
    <row r="1" spans="1:9" ht="21.45" customHeight="1" thickBot="1" x14ac:dyDescent="0.3">
      <c r="A1" s="8" t="s">
        <v>51</v>
      </c>
      <c r="H1" s="9" t="s">
        <v>53</v>
      </c>
    </row>
    <row r="2" spans="1:9" ht="27.6" customHeight="1" thickBot="1" x14ac:dyDescent="0.3">
      <c r="A2" s="47" t="s">
        <v>49</v>
      </c>
      <c r="B2" s="48"/>
      <c r="C2" s="10" t="s">
        <v>6</v>
      </c>
      <c r="D2" s="44" t="s">
        <v>50</v>
      </c>
      <c r="E2" s="45"/>
      <c r="F2" s="45"/>
      <c r="G2" s="45"/>
      <c r="H2" s="41"/>
      <c r="I2" s="9" t="s">
        <v>54</v>
      </c>
    </row>
    <row r="3" spans="1:9" ht="28.8" customHeight="1" x14ac:dyDescent="0.25">
      <c r="A3" s="47" t="s">
        <v>5</v>
      </c>
      <c r="B3" s="48"/>
      <c r="C3" s="39">
        <v>44004</v>
      </c>
      <c r="D3" s="25" t="s">
        <v>44</v>
      </c>
      <c r="E3" s="11">
        <f>SUM(Tabelle1[Gesamt])</f>
        <v>0</v>
      </c>
      <c r="F3" s="26" t="s">
        <v>45</v>
      </c>
      <c r="G3" s="11">
        <f>Bestellübersicht!F23</f>
        <v>0</v>
      </c>
    </row>
    <row r="4" spans="1:9" s="14" customFormat="1" ht="27.6" x14ac:dyDescent="0.3">
      <c r="A4" s="12" t="s">
        <v>20</v>
      </c>
      <c r="B4" s="13" t="s">
        <v>1</v>
      </c>
      <c r="C4" s="13" t="s">
        <v>0</v>
      </c>
      <c r="D4" s="12" t="s">
        <v>17</v>
      </c>
      <c r="E4" s="13" t="s">
        <v>2</v>
      </c>
      <c r="F4" s="12" t="s">
        <v>16</v>
      </c>
      <c r="G4" s="13" t="s">
        <v>3</v>
      </c>
    </row>
    <row r="5" spans="1:9" s="8" customFormat="1" ht="28.8" customHeight="1" x14ac:dyDescent="0.3">
      <c r="A5" s="42" t="str">
        <f>IF(H2="X","Mo.","1.")</f>
        <v>1.</v>
      </c>
      <c r="B5" s="43"/>
      <c r="C5" s="16"/>
      <c r="D5" s="17">
        <f>IFERROR(VLOOKUP(Tabelle1[[#This Row],[Menü]],Speise,2,FALSE),0)</f>
        <v>0</v>
      </c>
      <c r="E5" s="24"/>
      <c r="F5" s="17">
        <f>IFERROR(VLOOKUP(Tabelle1[[#This Row],[Getränk]],Getränk,2,FALSE),0)</f>
        <v>0</v>
      </c>
      <c r="G5" s="18">
        <f>IFERROR(Tabelle1[[#This Row],[Betrag Menü]]+Tabelle1[[#This Row],[Betrag Getränk]],"")</f>
        <v>0</v>
      </c>
    </row>
    <row r="6" spans="1:9" s="8" customFormat="1" ht="28.8" customHeight="1" x14ac:dyDescent="0.3">
      <c r="A6" s="42" t="str">
        <f>IF(H2="X","Di.","2.")</f>
        <v>2.</v>
      </c>
      <c r="B6" s="43" t="str">
        <f>IF($H$2="X",$B5,"")</f>
        <v/>
      </c>
      <c r="C6" s="16"/>
      <c r="D6" s="17">
        <f>IFERROR(VLOOKUP(Tabelle1[[#This Row],[Menü]],Speise,2,FALSE),0)</f>
        <v>0</v>
      </c>
      <c r="E6" s="24"/>
      <c r="F6" s="17">
        <f>IFERROR(VLOOKUP(Tabelle1[[#This Row],[Getränk]],Getränk,2,FALSE),0)</f>
        <v>0</v>
      </c>
      <c r="G6" s="18">
        <f>IFERROR(Tabelle1[[#This Row],[Betrag Menü]]+Tabelle1[[#This Row],[Betrag Getränk]],"")</f>
        <v>0</v>
      </c>
    </row>
    <row r="7" spans="1:9" s="8" customFormat="1" ht="28.8" customHeight="1" x14ac:dyDescent="0.3">
      <c r="A7" s="42" t="str">
        <f>IF(H2="X","Mi.","3.")</f>
        <v>3.</v>
      </c>
      <c r="B7" s="43" t="str">
        <f t="shared" ref="B7:B9" si="0">IF($H$2="X",$B6,"")</f>
        <v/>
      </c>
      <c r="C7" s="16"/>
      <c r="D7" s="17">
        <f>IFERROR(VLOOKUP(Tabelle1[[#This Row],[Menü]],Speise,2,FALSE),0)</f>
        <v>0</v>
      </c>
      <c r="E7" s="24"/>
      <c r="F7" s="17">
        <f>IFERROR(VLOOKUP(Tabelle1[[#This Row],[Getränk]],Getränk,2,FALSE),0)</f>
        <v>0</v>
      </c>
      <c r="G7" s="18">
        <f>IFERROR(Tabelle1[[#This Row],[Betrag Menü]]+Tabelle1[[#This Row],[Betrag Getränk]],"")</f>
        <v>0</v>
      </c>
    </row>
    <row r="8" spans="1:9" s="8" customFormat="1" ht="28.8" customHeight="1" x14ac:dyDescent="0.3">
      <c r="A8" s="42" t="str">
        <f>IF(H2="X","Do.","4.")</f>
        <v>4.</v>
      </c>
      <c r="B8" s="43" t="str">
        <f t="shared" si="0"/>
        <v/>
      </c>
      <c r="C8" s="16"/>
      <c r="D8" s="17">
        <f>IFERROR(VLOOKUP(Tabelle1[[#This Row],[Menü]],Speise,2,FALSE),0)</f>
        <v>0</v>
      </c>
      <c r="E8" s="24"/>
      <c r="F8" s="17">
        <f>IFERROR(VLOOKUP(Tabelle1[[#This Row],[Getränk]],Getränk,2,FALSE),0)</f>
        <v>0</v>
      </c>
      <c r="G8" s="18">
        <f>IFERROR(Tabelle1[[#This Row],[Betrag Menü]]+Tabelle1[[#This Row],[Betrag Getränk]],"")</f>
        <v>0</v>
      </c>
    </row>
    <row r="9" spans="1:9" s="8" customFormat="1" ht="28.8" customHeight="1" x14ac:dyDescent="0.3">
      <c r="A9" s="42" t="str">
        <f>IF(H2="X","Fr.","5.")</f>
        <v>5.</v>
      </c>
      <c r="B9" s="43" t="str">
        <f t="shared" si="0"/>
        <v/>
      </c>
      <c r="C9" s="16"/>
      <c r="D9" s="17">
        <f>IFERROR(VLOOKUP(Tabelle1[[#This Row],[Menü]],Speise,2,FALSE),0)</f>
        <v>0</v>
      </c>
      <c r="E9" s="24"/>
      <c r="F9" s="17">
        <f>IFERROR(VLOOKUP(Tabelle1[[#This Row],[Getränk]],Getränk,2,FALSE),0)</f>
        <v>0</v>
      </c>
      <c r="G9" s="18">
        <f>IFERROR(Tabelle1[[#This Row],[Betrag Menü]]+Tabelle1[[#This Row],[Betrag Getränk]],"")</f>
        <v>0</v>
      </c>
    </row>
    <row r="10" spans="1:9" s="8" customFormat="1" ht="28.8" customHeight="1" x14ac:dyDescent="0.3">
      <c r="A10" s="42" t="s">
        <v>21</v>
      </c>
      <c r="B10" s="43"/>
      <c r="C10" s="16"/>
      <c r="D10" s="17">
        <f>IFERROR(VLOOKUP(Tabelle1[[#This Row],[Menü]],Speise,2,FALSE),0)</f>
        <v>0</v>
      </c>
      <c r="E10" s="24"/>
      <c r="F10" s="17">
        <f>IFERROR(VLOOKUP(Tabelle1[[#This Row],[Getränk]],Getränk,2,FALSE),0)</f>
        <v>0</v>
      </c>
      <c r="G10" s="18">
        <f>IFERROR(Tabelle1[[#This Row],[Betrag Menü]]+Tabelle1[[#This Row],[Betrag Getränk]],"")</f>
        <v>0</v>
      </c>
    </row>
    <row r="11" spans="1:9" s="8" customFormat="1" ht="28.8" customHeight="1" x14ac:dyDescent="0.3">
      <c r="A11" s="15" t="s">
        <v>22</v>
      </c>
      <c r="B11" s="16"/>
      <c r="C11" s="16"/>
      <c r="D11" s="17">
        <f>IFERROR(VLOOKUP(Tabelle1[[#This Row],[Menü]],Speise,2,FALSE),0)</f>
        <v>0</v>
      </c>
      <c r="E11" s="24"/>
      <c r="F11" s="17">
        <f>IFERROR(VLOOKUP(Tabelle1[[#This Row],[Getränk]],Getränk,2,FALSE),0)</f>
        <v>0</v>
      </c>
      <c r="G11" s="18">
        <f>IFERROR(Tabelle1[[#This Row],[Betrag Menü]]+Tabelle1[[#This Row],[Betrag Getränk]],"")</f>
        <v>0</v>
      </c>
    </row>
    <row r="12" spans="1:9" s="8" customFormat="1" ht="28.8" customHeight="1" x14ac:dyDescent="0.3">
      <c r="A12" s="15" t="s">
        <v>23</v>
      </c>
      <c r="B12" s="16"/>
      <c r="C12" s="16"/>
      <c r="D12" s="17">
        <f>IFERROR(VLOOKUP(Tabelle1[[#This Row],[Menü]],Speise,2,FALSE),0)</f>
        <v>0</v>
      </c>
      <c r="E12" s="24"/>
      <c r="F12" s="17">
        <f>IFERROR(VLOOKUP(Tabelle1[[#This Row],[Getränk]],Getränk,2,FALSE),0)</f>
        <v>0</v>
      </c>
      <c r="G12" s="18">
        <f>IFERROR(Tabelle1[[#This Row],[Betrag Menü]]+Tabelle1[[#This Row],[Betrag Getränk]],"")</f>
        <v>0</v>
      </c>
    </row>
    <row r="13" spans="1:9" s="8" customFormat="1" ht="28.8" customHeight="1" x14ac:dyDescent="0.3">
      <c r="A13" s="15" t="s">
        <v>24</v>
      </c>
      <c r="B13" s="16"/>
      <c r="C13" s="16"/>
      <c r="D13" s="17">
        <f>IFERROR(VLOOKUP(Tabelle1[[#This Row],[Menü]],Speise,2,FALSE),0)</f>
        <v>0</v>
      </c>
      <c r="E13" s="24"/>
      <c r="F13" s="17">
        <f>IFERROR(VLOOKUP(Tabelle1[[#This Row],[Getränk]],Getränk,2,FALSE),0)</f>
        <v>0</v>
      </c>
      <c r="G13" s="18">
        <f>IFERROR(Tabelle1[[#This Row],[Betrag Menü]]+Tabelle1[[#This Row],[Betrag Getränk]],"")</f>
        <v>0</v>
      </c>
    </row>
    <row r="14" spans="1:9" s="8" customFormat="1" ht="28.8" customHeight="1" x14ac:dyDescent="0.3">
      <c r="A14" s="15" t="s">
        <v>25</v>
      </c>
      <c r="B14" s="16"/>
      <c r="C14" s="16"/>
      <c r="D14" s="17">
        <f>IFERROR(VLOOKUP(Tabelle1[[#This Row],[Menü]],Speise,2,FALSE),0)</f>
        <v>0</v>
      </c>
      <c r="E14" s="24"/>
      <c r="F14" s="17">
        <f>IFERROR(VLOOKUP(Tabelle1[[#This Row],[Getränk]],Getränk,2,FALSE),0)</f>
        <v>0</v>
      </c>
      <c r="G14" s="18">
        <f>IFERROR(Tabelle1[[#This Row],[Betrag Menü]]+Tabelle1[[#This Row],[Betrag Getränk]],"")</f>
        <v>0</v>
      </c>
    </row>
    <row r="15" spans="1:9" s="8" customFormat="1" ht="28.8" customHeight="1" x14ac:dyDescent="0.3">
      <c r="A15" s="15" t="s">
        <v>26</v>
      </c>
      <c r="B15" s="16"/>
      <c r="C15" s="16"/>
      <c r="D15" s="17">
        <f>IFERROR(VLOOKUP(Tabelle1[[#This Row],[Menü]],Speise,2,FALSE),0)</f>
        <v>0</v>
      </c>
      <c r="E15" s="24"/>
      <c r="F15" s="17">
        <f>IFERROR(VLOOKUP(Tabelle1[[#This Row],[Getränk]],Getränk,2,FALSE),0)</f>
        <v>0</v>
      </c>
      <c r="G15" s="18">
        <f>IFERROR(Tabelle1[[#This Row],[Betrag Menü]]+Tabelle1[[#This Row],[Betrag Getränk]],"")</f>
        <v>0</v>
      </c>
    </row>
    <row r="16" spans="1:9" s="8" customFormat="1" ht="28.8" customHeight="1" x14ac:dyDescent="0.3">
      <c r="A16" s="15" t="s">
        <v>27</v>
      </c>
      <c r="B16" s="16"/>
      <c r="C16" s="16"/>
      <c r="D16" s="17">
        <f>IFERROR(VLOOKUP(Tabelle1[[#This Row],[Menü]],Speise,2,FALSE),0)</f>
        <v>0</v>
      </c>
      <c r="E16" s="24"/>
      <c r="F16" s="17">
        <f>IFERROR(VLOOKUP(Tabelle1[[#This Row],[Getränk]],Getränk,2,FALSE),0)</f>
        <v>0</v>
      </c>
      <c r="G16" s="18">
        <f>IFERROR(Tabelle1[[#This Row],[Betrag Menü]]+Tabelle1[[#This Row],[Betrag Getränk]],"")</f>
        <v>0</v>
      </c>
    </row>
    <row r="17" spans="1:8" s="8" customFormat="1" ht="28.8" customHeight="1" x14ac:dyDescent="0.3">
      <c r="A17" s="15" t="s">
        <v>28</v>
      </c>
      <c r="B17" s="16"/>
      <c r="C17" s="16"/>
      <c r="D17" s="17">
        <f>IFERROR(VLOOKUP(Tabelle1[[#This Row],[Menü]],Speise,2,FALSE),0)</f>
        <v>0</v>
      </c>
      <c r="E17" s="24"/>
      <c r="F17" s="17">
        <f>IFERROR(VLOOKUP(Tabelle1[[#This Row],[Getränk]],Getränk,2,FALSE),0)</f>
        <v>0</v>
      </c>
      <c r="G17" s="18">
        <f>IFERROR(Tabelle1[[#This Row],[Betrag Menü]]+Tabelle1[[#This Row],[Betrag Getränk]],"")</f>
        <v>0</v>
      </c>
    </row>
    <row r="18" spans="1:8" s="8" customFormat="1" ht="28.8" customHeight="1" x14ac:dyDescent="0.3">
      <c r="A18" s="15" t="s">
        <v>29</v>
      </c>
      <c r="B18" s="16"/>
      <c r="C18" s="16"/>
      <c r="D18" s="17">
        <f>IFERROR(VLOOKUP(Tabelle1[[#This Row],[Menü]],Speise,2,FALSE),0)</f>
        <v>0</v>
      </c>
      <c r="E18" s="24"/>
      <c r="F18" s="17">
        <f>IFERROR(VLOOKUP(Tabelle1[[#This Row],[Getränk]],Getränk,2,FALSE),0)</f>
        <v>0</v>
      </c>
      <c r="G18" s="18">
        <f>IFERROR(Tabelle1[[#This Row],[Betrag Menü]]+Tabelle1[[#This Row],[Betrag Getränk]],"")</f>
        <v>0</v>
      </c>
    </row>
    <row r="19" spans="1:8" s="8" customFormat="1" ht="28.8" customHeight="1" x14ac:dyDescent="0.3">
      <c r="A19" s="15" t="s">
        <v>30</v>
      </c>
      <c r="B19" s="16"/>
      <c r="C19" s="16"/>
      <c r="D19" s="17">
        <f>IFERROR(VLOOKUP(Tabelle1[[#This Row],[Menü]],Speise,2,FALSE),0)</f>
        <v>0</v>
      </c>
      <c r="E19" s="24"/>
      <c r="F19" s="17">
        <f>IFERROR(VLOOKUP(Tabelle1[[#This Row],[Getränk]],Getränk,2,FALSE),0)</f>
        <v>0</v>
      </c>
      <c r="G19" s="18">
        <f>IFERROR(Tabelle1[[#This Row],[Betrag Menü]]+Tabelle1[[#This Row],[Betrag Getränk]],"")</f>
        <v>0</v>
      </c>
    </row>
    <row r="20" spans="1:8" s="8" customFormat="1" ht="28.8" customHeight="1" x14ac:dyDescent="0.3">
      <c r="A20" s="15" t="s">
        <v>31</v>
      </c>
      <c r="B20" s="16"/>
      <c r="C20" s="16"/>
      <c r="D20" s="17">
        <f>IFERROR(VLOOKUP(Tabelle1[[#This Row],[Menü]],Speise,2,FALSE),0)</f>
        <v>0</v>
      </c>
      <c r="E20" s="24"/>
      <c r="F20" s="17">
        <f>IFERROR(VLOOKUP(Tabelle1[[#This Row],[Getränk]],Getränk,2,FALSE),0)</f>
        <v>0</v>
      </c>
      <c r="G20" s="18">
        <f>IFERROR(Tabelle1[[#This Row],[Betrag Menü]]+Tabelle1[[#This Row],[Betrag Getränk]],"")</f>
        <v>0</v>
      </c>
    </row>
    <row r="21" spans="1:8" s="8" customFormat="1" ht="28.8" customHeight="1" x14ac:dyDescent="0.3">
      <c r="A21" s="15" t="s">
        <v>32</v>
      </c>
      <c r="B21" s="16"/>
      <c r="C21" s="16"/>
      <c r="D21" s="17">
        <f>IFERROR(VLOOKUP(Tabelle1[[#This Row],[Menü]],Speise,2,FALSE),0)</f>
        <v>0</v>
      </c>
      <c r="E21" s="24"/>
      <c r="F21" s="17">
        <f>IFERROR(VLOOKUP(Tabelle1[[#This Row],[Getränk]],Getränk,2,FALSE),0)</f>
        <v>0</v>
      </c>
      <c r="G21" s="18">
        <f>IFERROR(Tabelle1[[#This Row],[Betrag Menü]]+Tabelle1[[#This Row],[Betrag Getränk]],"")</f>
        <v>0</v>
      </c>
    </row>
    <row r="22" spans="1:8" s="8" customFormat="1" ht="28.8" customHeight="1" x14ac:dyDescent="0.3">
      <c r="A22" s="15" t="s">
        <v>33</v>
      </c>
      <c r="B22" s="16"/>
      <c r="C22" s="16"/>
      <c r="D22" s="17">
        <f>IFERROR(VLOOKUP(Tabelle1[[#This Row],[Menü]],Speise,2,FALSE),0)</f>
        <v>0</v>
      </c>
      <c r="E22" s="24"/>
      <c r="F22" s="17">
        <f>IFERROR(VLOOKUP(Tabelle1[[#This Row],[Getränk]],Getränk,2,FALSE),0)</f>
        <v>0</v>
      </c>
      <c r="G22" s="18">
        <f>IFERROR(Tabelle1[[#This Row],[Betrag Menü]]+Tabelle1[[#This Row],[Betrag Getränk]],"")</f>
        <v>0</v>
      </c>
    </row>
    <row r="23" spans="1:8" s="8" customFormat="1" ht="28.8" customHeight="1" x14ac:dyDescent="0.3">
      <c r="A23" s="15" t="s">
        <v>34</v>
      </c>
      <c r="B23" s="16"/>
      <c r="C23" s="16"/>
      <c r="D23" s="17">
        <f>IFERROR(VLOOKUP(Tabelle1[[#This Row],[Menü]],Speise,2,FALSE),0)</f>
        <v>0</v>
      </c>
      <c r="E23" s="24"/>
      <c r="F23" s="17">
        <f>IFERROR(VLOOKUP(Tabelle1[[#This Row],[Getränk]],Getränk,2,FALSE),0)</f>
        <v>0</v>
      </c>
      <c r="G23" s="18">
        <f>IFERROR(Tabelle1[[#This Row],[Betrag Menü]]+Tabelle1[[#This Row],[Betrag Getränk]],"")</f>
        <v>0</v>
      </c>
    </row>
    <row r="24" spans="1:8" s="8" customFormat="1" ht="28.8" customHeight="1" x14ac:dyDescent="0.3">
      <c r="A24" s="15" t="s">
        <v>35</v>
      </c>
      <c r="B24" s="16"/>
      <c r="C24" s="16"/>
      <c r="D24" s="17">
        <f>IFERROR(VLOOKUP(Tabelle1[[#This Row],[Menü]],Speise,2,FALSE),0)</f>
        <v>0</v>
      </c>
      <c r="E24" s="24"/>
      <c r="F24" s="17">
        <f>IFERROR(VLOOKUP(Tabelle1[[#This Row],[Getränk]],Getränk,2,FALSE),0)</f>
        <v>0</v>
      </c>
      <c r="G24" s="18">
        <f>IFERROR(Tabelle1[[#This Row],[Betrag Menü]]+Tabelle1[[#This Row],[Betrag Getränk]],"")</f>
        <v>0</v>
      </c>
    </row>
    <row r="25" spans="1:8" s="8" customFormat="1" ht="28.8" customHeight="1" x14ac:dyDescent="0.3">
      <c r="A25" s="15" t="s">
        <v>36</v>
      </c>
      <c r="B25" s="16"/>
      <c r="C25" s="16"/>
      <c r="D25" s="17">
        <f>IFERROR(VLOOKUP(Tabelle1[[#This Row],[Menü]],Speise,2,FALSE),0)</f>
        <v>0</v>
      </c>
      <c r="E25" s="24"/>
      <c r="F25" s="17">
        <f>IFERROR(VLOOKUP(Tabelle1[[#This Row],[Getränk]],Getränk,2,FALSE),0)</f>
        <v>0</v>
      </c>
      <c r="G25" s="18">
        <f>IFERROR(Tabelle1[[#This Row],[Betrag Menü]]+Tabelle1[[#This Row],[Betrag Getränk]],"")</f>
        <v>0</v>
      </c>
    </row>
    <row r="26" spans="1:8" s="8" customFormat="1" ht="28.8" customHeight="1" x14ac:dyDescent="0.3">
      <c r="A26" s="15" t="s">
        <v>37</v>
      </c>
      <c r="B26" s="16"/>
      <c r="C26" s="16"/>
      <c r="D26" s="17">
        <f>IFERROR(VLOOKUP(Tabelle1[[#This Row],[Menü]],Speise,2,FALSE),0)</f>
        <v>0</v>
      </c>
      <c r="E26" s="24"/>
      <c r="F26" s="17">
        <f>IFERROR(VLOOKUP(Tabelle1[[#This Row],[Getränk]],Getränk,2,FALSE),0)</f>
        <v>0</v>
      </c>
      <c r="G26" s="18">
        <f>IFERROR(Tabelle1[[#This Row],[Betrag Menü]]+Tabelle1[[#This Row],[Betrag Getränk]],"")</f>
        <v>0</v>
      </c>
    </row>
    <row r="27" spans="1:8" s="8" customFormat="1" ht="28.8" customHeight="1" x14ac:dyDescent="0.3">
      <c r="A27" s="15" t="s">
        <v>38</v>
      </c>
      <c r="B27" s="16"/>
      <c r="C27" s="16"/>
      <c r="D27" s="17">
        <f>IFERROR(VLOOKUP(Tabelle1[[#This Row],[Menü]],Speise,2,FALSE),0)</f>
        <v>0</v>
      </c>
      <c r="E27" s="24"/>
      <c r="F27" s="17">
        <f>IFERROR(VLOOKUP(Tabelle1[[#This Row],[Getränk]],Getränk,2,FALSE),0)</f>
        <v>0</v>
      </c>
      <c r="G27" s="18">
        <f>IFERROR(Tabelle1[[#This Row],[Betrag Menü]]+Tabelle1[[#This Row],[Betrag Getränk]],"")</f>
        <v>0</v>
      </c>
    </row>
    <row r="28" spans="1:8" s="8" customFormat="1" ht="28.8" customHeight="1" x14ac:dyDescent="0.3">
      <c r="A28" s="15" t="s">
        <v>39</v>
      </c>
      <c r="B28" s="16"/>
      <c r="C28" s="16"/>
      <c r="D28" s="17">
        <f>IFERROR(VLOOKUP(Tabelle1[[#This Row],[Menü]],Speise,2,FALSE),0)</f>
        <v>0</v>
      </c>
      <c r="E28" s="24"/>
      <c r="F28" s="17">
        <f>IFERROR(VLOOKUP(Tabelle1[[#This Row],[Getränk]],Getränk,2,FALSE),0)</f>
        <v>0</v>
      </c>
      <c r="G28" s="18">
        <f>IFERROR(Tabelle1[[#This Row],[Betrag Menü]]+Tabelle1[[#This Row],[Betrag Getränk]],"")</f>
        <v>0</v>
      </c>
    </row>
    <row r="29" spans="1:8" s="8" customFormat="1" ht="28.8" customHeight="1" x14ac:dyDescent="0.3">
      <c r="A29" s="15" t="s">
        <v>40</v>
      </c>
      <c r="B29" s="16"/>
      <c r="C29" s="16"/>
      <c r="D29" s="17">
        <f>IFERROR(VLOOKUP(Tabelle1[[#This Row],[Menü]],Speise,2,FALSE),0)</f>
        <v>0</v>
      </c>
      <c r="E29" s="24"/>
      <c r="F29" s="17">
        <f>IFERROR(VLOOKUP(Tabelle1[[#This Row],[Getränk]],Getränk,2,FALSE),0)</f>
        <v>0</v>
      </c>
      <c r="G29" s="18">
        <f>IFERROR(Tabelle1[[#This Row],[Betrag Menü]]+Tabelle1[[#This Row],[Betrag Getränk]],"")</f>
        <v>0</v>
      </c>
    </row>
    <row r="30" spans="1:8" x14ac:dyDescent="0.25">
      <c r="E30" s="20"/>
    </row>
    <row r="31" spans="1:8" x14ac:dyDescent="0.25">
      <c r="D31" s="21"/>
      <c r="E31" s="22"/>
      <c r="F31" s="21"/>
      <c r="G31" s="21"/>
      <c r="H31" s="21"/>
    </row>
    <row r="32" spans="1:8" x14ac:dyDescent="0.25">
      <c r="D32" s="23"/>
      <c r="E32" s="22"/>
      <c r="F32" s="46"/>
      <c r="G32" s="46"/>
      <c r="H32" s="46"/>
    </row>
    <row r="33" spans="4:8" x14ac:dyDescent="0.25">
      <c r="D33" s="21"/>
      <c r="E33" s="22"/>
      <c r="F33" s="21"/>
      <c r="G33" s="21"/>
      <c r="H33" s="21"/>
    </row>
    <row r="34" spans="4:8" x14ac:dyDescent="0.25">
      <c r="E34" s="20"/>
    </row>
    <row r="35" spans="4:8" x14ac:dyDescent="0.25">
      <c r="E35" s="20"/>
    </row>
    <row r="36" spans="4:8" x14ac:dyDescent="0.25">
      <c r="E36" s="20"/>
    </row>
    <row r="37" spans="4:8" x14ac:dyDescent="0.25">
      <c r="E37" s="20"/>
    </row>
    <row r="38" spans="4:8" x14ac:dyDescent="0.25">
      <c r="E38" s="20"/>
    </row>
    <row r="39" spans="4:8" x14ac:dyDescent="0.25">
      <c r="E39" s="20"/>
    </row>
    <row r="40" spans="4:8" x14ac:dyDescent="0.25">
      <c r="E40" s="20"/>
    </row>
    <row r="41" spans="4:8" x14ac:dyDescent="0.25">
      <c r="E41" s="20"/>
    </row>
    <row r="42" spans="4:8" x14ac:dyDescent="0.25">
      <c r="E42" s="20"/>
    </row>
  </sheetData>
  <sheetProtection algorithmName="SHA-512" hashValue="tYT2eJBsAhgBTbWNH7FjaM/KijRH1fVcO12oes59jXdkZq8aPuWR76vq9xY+LkbNam3ScMqq+DgTVykrqMGHZQ==" saltValue="xFuun8pX/8dHOwWmsjYApA==" spinCount="100000" sheet="1" scenarios="1"/>
  <protectedRanges>
    <protectedRange sqref="H2" name="Bereich1"/>
  </protectedRanges>
  <mergeCells count="4">
    <mergeCell ref="D2:G2"/>
    <mergeCell ref="F32:H32"/>
    <mergeCell ref="A2:B2"/>
    <mergeCell ref="A3:B3"/>
  </mergeCells>
  <printOptions horizontalCentered="1"/>
  <pageMargins left="0.78740157480314965" right="0.23622047244094491" top="1.1811023622047245" bottom="0.19685039370078741" header="0.31496062992125984" footer="0.31496062992125984"/>
  <pageSetup paperSize="9" scale="79" orientation="portrait" r:id="rId1"/>
  <headerFooter>
    <oddHeader>&amp;L&amp;G&amp;C&amp;"-,Fett"&amp;12Bestellformular
Lieferservice&amp;RUKH Service GmbH</oddHeader>
  </headerFooter>
  <ignoredErrors>
    <ignoredError sqref="B6:B9 A5:A9" unlockedFormula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Bestellübersicht!$A$16:$A$20</xm:f>
          </x14:formula1>
          <xm:sqref>E5:E29</xm:sqref>
        </x14:dataValidation>
        <x14:dataValidation type="list" allowBlank="1" showInputMessage="1" showErrorMessage="1">
          <x14:formula1>
            <xm:f>Bestellübersicht!$A$4:$A$14</xm:f>
          </x14:formula1>
          <xm:sqref>C5:C29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Zeros="0" workbookViewId="0">
      <selection activeCell="A11" sqref="A11"/>
    </sheetView>
  </sheetViews>
  <sheetFormatPr baseColWidth="10" defaultRowHeight="14.4" x14ac:dyDescent="0.3"/>
  <cols>
    <col min="1" max="1" width="42.33203125" bestFit="1" customWidth="1"/>
    <col min="2" max="2" width="13.109375" bestFit="1" customWidth="1"/>
    <col min="3" max="3" width="13" bestFit="1" customWidth="1"/>
    <col min="4" max="4" width="11.109375" customWidth="1"/>
    <col min="8" max="8" width="42.33203125" bestFit="1" customWidth="1"/>
    <col min="10" max="10" width="15.109375" customWidth="1"/>
  </cols>
  <sheetData>
    <row r="1" spans="1:17" x14ac:dyDescent="0.3">
      <c r="A1" t="s">
        <v>4</v>
      </c>
      <c r="B1" t="str">
        <f>Essensbestellung!C2&amp;" - "&amp;Essensbestellung!D2</f>
        <v>Bsp. MAS 22 - Bsp. Orthopädie Raum 101</v>
      </c>
    </row>
    <row r="2" spans="1:17" x14ac:dyDescent="0.3">
      <c r="A2" t="s">
        <v>5</v>
      </c>
      <c r="B2" s="40">
        <f>Essensbestellung!C3</f>
        <v>44004</v>
      </c>
    </row>
    <row r="3" spans="1:17" ht="16.2" customHeight="1" x14ac:dyDescent="0.3">
      <c r="O3" s="1"/>
    </row>
    <row r="4" spans="1:17" ht="27.6" customHeight="1" x14ac:dyDescent="0.3">
      <c r="A4" s="3"/>
      <c r="B4" s="3"/>
      <c r="C4" s="2" t="s">
        <v>7</v>
      </c>
      <c r="D4" s="2" t="s">
        <v>19</v>
      </c>
      <c r="E4" s="2" t="s">
        <v>46</v>
      </c>
      <c r="F4" s="38" t="s">
        <v>48</v>
      </c>
      <c r="O4" s="1"/>
    </row>
    <row r="5" spans="1:17" x14ac:dyDescent="0.3">
      <c r="A5" s="33" t="s">
        <v>8</v>
      </c>
      <c r="B5" s="34">
        <v>4</v>
      </c>
      <c r="C5" s="35">
        <f>COUNTIF(Tabelle1[Menü],Bestellübersicht!A5)</f>
        <v>0</v>
      </c>
      <c r="D5" s="34">
        <f>SUMIF(Tabelle1[Menü],Bestellübersicht!A5,Tabelle1[Betrag Menü])</f>
        <v>0</v>
      </c>
      <c r="E5" s="34">
        <f t="shared" ref="E5:E14" si="0">IF($C$15&gt;=5,D5*0.05,0)</f>
        <v>0</v>
      </c>
      <c r="F5" s="7">
        <f>IF(D5&gt;0,(D5-E5)/C5,0)</f>
        <v>0</v>
      </c>
      <c r="O5" s="1"/>
    </row>
    <row r="6" spans="1:17" x14ac:dyDescent="0.3">
      <c r="A6" s="33" t="s">
        <v>9</v>
      </c>
      <c r="B6" s="34">
        <v>5.5</v>
      </c>
      <c r="C6" s="35">
        <f>COUNTIF(Tabelle1[Menü],Bestellübersicht!A6)</f>
        <v>0</v>
      </c>
      <c r="D6" s="34">
        <f>SUMIF(Tabelle1[Menü],Bestellübersicht!A6,Tabelle1[Betrag Menü])</f>
        <v>0</v>
      </c>
      <c r="E6" s="34">
        <f t="shared" si="0"/>
        <v>0</v>
      </c>
      <c r="F6" s="7">
        <f t="shared" ref="F6:F14" si="1">IF(D6&gt;0,(D6-E6)/C6,0)</f>
        <v>0</v>
      </c>
      <c r="O6" s="1"/>
    </row>
    <row r="7" spans="1:17" x14ac:dyDescent="0.3">
      <c r="A7" s="33" t="s">
        <v>10</v>
      </c>
      <c r="B7" s="34">
        <v>4</v>
      </c>
      <c r="C7" s="35">
        <f>COUNTIF(Tabelle1[Menü],Bestellübersicht!A7)</f>
        <v>0</v>
      </c>
      <c r="D7" s="34">
        <f>SUMIF(Tabelle1[Menü],Bestellübersicht!A7,Tabelle1[Betrag Menü])</f>
        <v>0</v>
      </c>
      <c r="E7" s="34">
        <f t="shared" si="0"/>
        <v>0</v>
      </c>
      <c r="F7" s="7">
        <f t="shared" si="1"/>
        <v>0</v>
      </c>
      <c r="O7" s="1"/>
    </row>
    <row r="8" spans="1:17" x14ac:dyDescent="0.3">
      <c r="A8" s="33" t="s">
        <v>52</v>
      </c>
      <c r="B8" s="34">
        <v>5</v>
      </c>
      <c r="C8" s="35">
        <f>COUNTIF(Tabelle1[Menü],Bestellübersicht!A8)</f>
        <v>0</v>
      </c>
      <c r="D8" s="34">
        <f>SUMIF(Tabelle1[Menü],Bestellübersicht!A8,Tabelle1[Betrag Menü])</f>
        <v>0</v>
      </c>
      <c r="E8" s="34">
        <f t="shared" si="0"/>
        <v>0</v>
      </c>
      <c r="F8" s="7">
        <f t="shared" si="1"/>
        <v>0</v>
      </c>
      <c r="O8" s="1"/>
    </row>
    <row r="9" spans="1:17" x14ac:dyDescent="0.3">
      <c r="A9" s="33" t="s">
        <v>55</v>
      </c>
      <c r="B9" s="34">
        <v>3.7</v>
      </c>
      <c r="C9" s="35">
        <f>COUNTIF(Tabelle1[Menü],Bestellübersicht!A9)</f>
        <v>0</v>
      </c>
      <c r="D9" s="34">
        <f>SUMIF(Tabelle1[Menü],Bestellübersicht!A9,Tabelle1[Betrag Menü])</f>
        <v>0</v>
      </c>
      <c r="E9" s="34">
        <f t="shared" si="0"/>
        <v>0</v>
      </c>
      <c r="F9" s="7">
        <f t="shared" si="1"/>
        <v>0</v>
      </c>
    </row>
    <row r="10" spans="1:17" x14ac:dyDescent="0.3">
      <c r="A10" s="33" t="s">
        <v>56</v>
      </c>
      <c r="B10" s="34">
        <v>4.4000000000000004</v>
      </c>
      <c r="C10" s="35">
        <f>COUNTIF(Tabelle1[Menü],Bestellübersicht!A10)</f>
        <v>0</v>
      </c>
      <c r="D10" s="34">
        <f>SUMIF(Tabelle1[Menü],Bestellübersicht!A10,Tabelle1[Betrag Menü])</f>
        <v>0</v>
      </c>
      <c r="E10" s="34">
        <f t="shared" si="0"/>
        <v>0</v>
      </c>
      <c r="F10" s="7">
        <f t="shared" si="1"/>
        <v>0</v>
      </c>
      <c r="Q10" t="s">
        <v>11</v>
      </c>
    </row>
    <row r="11" spans="1:17" x14ac:dyDescent="0.3">
      <c r="A11" s="33" t="s">
        <v>60</v>
      </c>
      <c r="B11" s="34">
        <v>4</v>
      </c>
      <c r="C11" s="35">
        <f>COUNTIF(Tabelle1[Menü],Bestellübersicht!A11)</f>
        <v>0</v>
      </c>
      <c r="D11" s="34">
        <f>SUMIF(Tabelle1[Menü],Bestellübersicht!A11,Tabelle1[Betrag Menü])</f>
        <v>0</v>
      </c>
      <c r="E11" s="34">
        <f t="shared" si="0"/>
        <v>0</v>
      </c>
      <c r="F11" s="7">
        <f t="shared" si="1"/>
        <v>0</v>
      </c>
    </row>
    <row r="12" spans="1:17" x14ac:dyDescent="0.3">
      <c r="A12" s="33" t="s">
        <v>57</v>
      </c>
      <c r="B12" s="34">
        <v>3.5</v>
      </c>
      <c r="C12" s="35">
        <f>COUNTIF(Tabelle1[Menü],Bestellübersicht!A12)</f>
        <v>0</v>
      </c>
      <c r="D12" s="34">
        <f>SUMIF(Tabelle1[Menü],Bestellübersicht!A12,Tabelle1[Betrag Menü])</f>
        <v>0</v>
      </c>
      <c r="E12" s="34">
        <f t="shared" si="0"/>
        <v>0</v>
      </c>
      <c r="F12" s="7">
        <f t="shared" si="1"/>
        <v>0</v>
      </c>
      <c r="O12" s="1"/>
    </row>
    <row r="13" spans="1:17" x14ac:dyDescent="0.3">
      <c r="A13" s="33" t="s">
        <v>58</v>
      </c>
      <c r="B13" s="34" t="s">
        <v>59</v>
      </c>
      <c r="C13" s="35">
        <f>COUNTIF(Tabelle1[Menü],Bestellübersicht!A13)</f>
        <v>0</v>
      </c>
      <c r="D13" s="34">
        <f>SUMIF(Tabelle1[Menü],Bestellübersicht!A13,Tabelle1[Betrag Menü])</f>
        <v>0</v>
      </c>
      <c r="E13" s="34">
        <f t="shared" si="0"/>
        <v>0</v>
      </c>
      <c r="F13" s="7">
        <f t="shared" si="1"/>
        <v>0</v>
      </c>
      <c r="O13" s="1"/>
    </row>
    <row r="14" spans="1:17" x14ac:dyDescent="0.3">
      <c r="A14" s="33" t="s">
        <v>58</v>
      </c>
      <c r="B14" s="34" t="s">
        <v>59</v>
      </c>
      <c r="C14" s="35">
        <f>COUNTIF(Tabelle1[Menü],Bestellübersicht!A14)</f>
        <v>0</v>
      </c>
      <c r="D14" s="34">
        <f>SUMIF(Tabelle1[Menü],Bestellübersicht!A14,Tabelle1[Betrag Menü])</f>
        <v>0</v>
      </c>
      <c r="E14" s="34">
        <f t="shared" si="0"/>
        <v>0</v>
      </c>
      <c r="F14" s="7">
        <f t="shared" si="1"/>
        <v>0</v>
      </c>
      <c r="O14" s="1"/>
    </row>
    <row r="15" spans="1:17" ht="15" thickBot="1" x14ac:dyDescent="0.35">
      <c r="A15" s="3"/>
      <c r="B15" s="2"/>
      <c r="C15" s="4">
        <f>SUM(C5:C14)</f>
        <v>0</v>
      </c>
      <c r="D15" s="6">
        <f>SUM(D5:D14)</f>
        <v>0</v>
      </c>
      <c r="E15" s="6">
        <f>SUM(E5:E14)</f>
        <v>0</v>
      </c>
      <c r="F15" s="6"/>
      <c r="O15" s="1"/>
    </row>
    <row r="16" spans="1:17" ht="15.6" thickTop="1" thickBot="1" x14ac:dyDescent="0.35">
      <c r="A16" s="3"/>
      <c r="B16" s="2"/>
      <c r="C16" s="2"/>
      <c r="D16" s="5"/>
    </row>
    <row r="17" spans="1:6" x14ac:dyDescent="0.3">
      <c r="A17" s="33" t="s">
        <v>12</v>
      </c>
      <c r="B17" s="34">
        <v>2</v>
      </c>
      <c r="C17" s="35">
        <f>COUNTIF(Tabelle1[Getränk],Bestellübersicht!A17)</f>
        <v>0</v>
      </c>
      <c r="D17" s="34">
        <f>SUMIF(Tabelle1[Getränk],Bestellübersicht!A17,Tabelle1[Betrag Getränk])</f>
        <v>0</v>
      </c>
      <c r="E17" s="36" t="s">
        <v>41</v>
      </c>
      <c r="F17" s="30">
        <f>(D15/1.05)+(D21/1.16)</f>
        <v>0</v>
      </c>
    </row>
    <row r="18" spans="1:6" x14ac:dyDescent="0.3">
      <c r="A18" s="33" t="s">
        <v>13</v>
      </c>
      <c r="B18" s="34">
        <v>2</v>
      </c>
      <c r="C18" s="35">
        <f>COUNTIF(Tabelle1[Getränk],Bestellübersicht!A18)</f>
        <v>0</v>
      </c>
      <c r="D18" s="34">
        <f>SUMIF(Tabelle1[Getränk],Bestellübersicht!A18,Tabelle1[Betrag Getränk])</f>
        <v>0</v>
      </c>
      <c r="E18" s="37" t="s">
        <v>47</v>
      </c>
      <c r="F18" s="31">
        <f>F19-F17</f>
        <v>0</v>
      </c>
    </row>
    <row r="19" spans="1:6" ht="15" thickBot="1" x14ac:dyDescent="0.35">
      <c r="A19" s="33" t="s">
        <v>14</v>
      </c>
      <c r="B19" s="34">
        <v>2</v>
      </c>
      <c r="C19" s="35">
        <f>COUNTIF(Tabelle1[Getränk],Bestellübersicht!A19)</f>
        <v>0</v>
      </c>
      <c r="D19" s="34">
        <f>SUMIF(Tabelle1[Getränk],Bestellübersicht!A19,Tabelle1[Betrag Getränk])</f>
        <v>0</v>
      </c>
      <c r="E19" s="37" t="s">
        <v>18</v>
      </c>
      <c r="F19" s="28">
        <f>D21+D15</f>
        <v>0</v>
      </c>
    </row>
    <row r="20" spans="1:6" ht="15" thickTop="1" x14ac:dyDescent="0.3">
      <c r="A20" s="33" t="s">
        <v>15</v>
      </c>
      <c r="B20" s="34">
        <v>1.5</v>
      </c>
      <c r="C20" s="35">
        <f>COUNTIF(Tabelle1[Getränk],Bestellübersicht!A20)</f>
        <v>0</v>
      </c>
      <c r="D20" s="34">
        <f>SUMIF(Tabelle1[Getränk],Bestellübersicht!A20,Tabelle1[Betrag Getränk])</f>
        <v>0</v>
      </c>
      <c r="E20" s="37" t="s">
        <v>42</v>
      </c>
      <c r="F20" s="31">
        <f>IF(C15&gt;=5,D15*0.05,0)</f>
        <v>0</v>
      </c>
    </row>
    <row r="21" spans="1:6" ht="15" thickBot="1" x14ac:dyDescent="0.35">
      <c r="C21" s="4">
        <f>SUM(C17:C20)</f>
        <v>0</v>
      </c>
      <c r="D21" s="6">
        <f>SUM(D17:D20)</f>
        <v>0</v>
      </c>
      <c r="E21" s="27" t="s">
        <v>41</v>
      </c>
      <c r="F21" s="31">
        <f>((D15-E15)/1.05)+(D21/1.16)</f>
        <v>0</v>
      </c>
    </row>
    <row r="22" spans="1:6" ht="15.6" thickTop="1" thickBot="1" x14ac:dyDescent="0.35">
      <c r="E22" s="27" t="s">
        <v>47</v>
      </c>
      <c r="F22" s="31">
        <f>F23-F21</f>
        <v>0</v>
      </c>
    </row>
    <row r="23" spans="1:6" ht="15" thickBot="1" x14ac:dyDescent="0.35">
      <c r="E23" s="29" t="s">
        <v>43</v>
      </c>
      <c r="F23" s="32">
        <f>F19-F20</f>
        <v>0</v>
      </c>
    </row>
  </sheetData>
  <sheetProtection algorithmName="SHA-512" hashValue="ts696sFcCUI3yKGCE6AyqgRu56HIFo2yFGHSBtBKQUtR4eRXE2XVo9mbci66u02VZbqKkeugq6zoTYqtj8lNVA==" saltValue="syzrrTS7GKzUvZcdbtyuhg==" spinCount="100000" sheet="1" objects="1" scenarios="1"/>
  <printOptions horizontalCentered="1"/>
  <pageMargins left="0.25" right="0.25" top="0.75" bottom="0.75" header="0.3" footer="0.3"/>
  <pageSetup paperSize="9" orientation="landscape" r:id="rId1"/>
  <headerFooter>
    <oddHeader>&amp;L&amp;G&amp;C&amp;"-,Fett"Bestellung Lieferservice&amp;RUKH Service GmbH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Essensbestellung</vt:lpstr>
      <vt:lpstr>Bestellübersicht</vt:lpstr>
      <vt:lpstr>Bestellübersicht!Druckbereich</vt:lpstr>
      <vt:lpstr>Essensbestellung!Druckbereich</vt:lpstr>
      <vt:lpstr>Getränk</vt:lpstr>
      <vt:lpstr>Speise</vt:lpstr>
    </vt:vector>
  </TitlesOfParts>
  <Company>Universitätsklinikum Halle (Saale)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Lohmeier, Jens</dc:creator>
  <cp:lastModifiedBy>Braeuer, Silvio</cp:lastModifiedBy>
  <cp:lastPrinted>2020-04-03T05:56:25Z</cp:lastPrinted>
  <dcterms:created xsi:type="dcterms:W3CDTF">2020-03-09T13:27:20Z</dcterms:created>
  <dcterms:modified xsi:type="dcterms:W3CDTF">2020-09-17T07:58:08Z</dcterms:modified>
</cp:coreProperties>
</file>